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9978ee42d63edb2/Desktop/Condo Assoc Financials/Annual Budgets/"/>
    </mc:Choice>
  </mc:AlternateContent>
  <xr:revisionPtr revIDLastSave="0" documentId="8_{E01BD950-3D75-4ADF-B26D-4A18FE05027E}" xr6:coauthVersionLast="47" xr6:coauthVersionMax="47" xr10:uidLastSave="{00000000-0000-0000-0000-000000000000}"/>
  <bookViews>
    <workbookView xWindow="-108" yWindow="-108" windowWidth="23256" windowHeight="12456" xr2:uid="{F338C6A4-942E-440F-991B-1F40EBAA9919}"/>
  </bookViews>
  <sheets>
    <sheet name="2026 BRD APP" sheetId="25" r:id="rId1"/>
  </sheets>
  <definedNames>
    <definedName name="_xlnm.Print_Titles" localSheetId="0">'2026 BRD APP'!$5:$5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5" l="1"/>
  <c r="H63" i="25"/>
  <c r="K63" i="25" s="1"/>
  <c r="H59" i="25"/>
  <c r="K59" i="25" s="1"/>
  <c r="E11" i="25"/>
  <c r="F11" i="25" s="1"/>
  <c r="A12" i="25"/>
  <c r="H62" i="25"/>
  <c r="K62" i="25" s="1"/>
  <c r="H61" i="25"/>
  <c r="J61" i="25" s="1"/>
  <c r="H60" i="25"/>
  <c r="J60" i="25" s="1"/>
  <c r="E22" i="25"/>
  <c r="F22" i="25"/>
  <c r="E21" i="25"/>
  <c r="F21" i="25"/>
  <c r="F31" i="25"/>
  <c r="E31" i="25"/>
  <c r="F46" i="25"/>
  <c r="E46" i="25"/>
  <c r="F45" i="25"/>
  <c r="E45" i="25"/>
  <c r="F44" i="25"/>
  <c r="E44" i="25"/>
  <c r="F43" i="25"/>
  <c r="E43" i="25"/>
  <c r="F39" i="25"/>
  <c r="E39" i="25"/>
  <c r="F37" i="25"/>
  <c r="E37" i="25"/>
  <c r="F36" i="25"/>
  <c r="E36" i="25"/>
  <c r="F32" i="25"/>
  <c r="E32" i="25"/>
  <c r="F30" i="25"/>
  <c r="E30" i="25"/>
  <c r="F29" i="25"/>
  <c r="E29" i="25"/>
  <c r="F25" i="25"/>
  <c r="E25" i="25"/>
  <c r="F24" i="25"/>
  <c r="E24" i="25"/>
  <c r="F23" i="25"/>
  <c r="E23" i="25"/>
  <c r="F20" i="25"/>
  <c r="E20" i="25"/>
  <c r="F19" i="25"/>
  <c r="E19" i="25"/>
  <c r="F18" i="25"/>
  <c r="E18" i="25"/>
  <c r="F17" i="25"/>
  <c r="I17" i="25" s="1"/>
  <c r="E17" i="25"/>
  <c r="F16" i="25"/>
  <c r="I16" i="25" s="1"/>
  <c r="E16" i="25"/>
  <c r="A47" i="25"/>
  <c r="A40" i="25"/>
  <c r="A33" i="25"/>
  <c r="A26" i="25"/>
  <c r="F10" i="25"/>
  <c r="I10" i="25" s="1"/>
  <c r="I9" i="25"/>
  <c r="F8" i="25"/>
  <c r="I8" i="25" s="1"/>
  <c r="D33" i="25"/>
  <c r="D47" i="25"/>
  <c r="I53" i="25"/>
  <c r="D26" i="25"/>
  <c r="D40" i="25"/>
  <c r="F38" i="25"/>
  <c r="E38" i="25"/>
  <c r="J63" i="25"/>
  <c r="L63" i="25" l="1"/>
  <c r="L62" i="25"/>
  <c r="L61" i="25"/>
  <c r="L60" i="25"/>
  <c r="L59" i="25"/>
  <c r="B40" i="25"/>
  <c r="F33" i="25"/>
  <c r="F40" i="25"/>
  <c r="A49" i="25"/>
  <c r="A53" i="25" s="1"/>
  <c r="E33" i="25"/>
  <c r="E40" i="25"/>
  <c r="F26" i="25"/>
  <c r="J62" i="25"/>
  <c r="B47" i="25"/>
  <c r="B33" i="25"/>
  <c r="K61" i="25"/>
  <c r="K60" i="25"/>
  <c r="J59" i="25"/>
  <c r="H64" i="25"/>
  <c r="E47" i="25"/>
  <c r="F47" i="25"/>
  <c r="D49" i="25"/>
  <c r="F49" i="25" s="1"/>
  <c r="E26" i="25"/>
  <c r="B49" i="25" l="1"/>
  <c r="B53" i="25" s="1"/>
  <c r="B54" i="25" s="1"/>
  <c r="L64" i="25"/>
  <c r="E49" i="25"/>
  <c r="K64" i="25"/>
  <c r="J64" i="25"/>
  <c r="D51" i="25"/>
  <c r="E51" i="25" l="1"/>
  <c r="E53" i="25" s="1"/>
  <c r="F51" i="25"/>
  <c r="D53" i="25"/>
  <c r="D7" i="25" s="1"/>
  <c r="F7" i="25" l="1"/>
  <c r="I7" i="25" s="1"/>
  <c r="I12" i="25" s="1"/>
  <c r="I54" i="25" s="1"/>
  <c r="E7" i="25"/>
  <c r="D12" i="25"/>
  <c r="E12" i="25" l="1"/>
  <c r="D54" i="25"/>
  <c r="F12" i="25" l="1"/>
  <c r="F53" i="25" s="1"/>
  <c r="F54" i="25" s="1"/>
  <c r="E5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tc={B5E78340-01ED-429C-80C8-95E9C4B9935A}</author>
  </authors>
  <commentList>
    <comment ref="B9" authorId="0" shapeId="0" xr:uid="{B5E78340-01ED-429C-80C8-95E9C4B9935A}">
      <text>
        <t>[Threaded comment]
Your version of Excel allows you to read this threaded comment; however, any edits to it will get removed if the file is opened in a newer version of Excel. Learn more: https://go.microsoft.com/fwlink/?linkid=870924
Comment:
    402 lock, 406 late fee</t>
      </text>
    </comment>
  </commentList>
</comments>
</file>

<file path=xl/sharedStrings.xml><?xml version="1.0" encoding="utf-8"?>
<sst xmlns="http://schemas.openxmlformats.org/spreadsheetml/2006/main" count="73" uniqueCount="71">
  <si>
    <t>INCOME</t>
  </si>
  <si>
    <t>TOTAL INCOME</t>
  </si>
  <si>
    <t>EXPENSES</t>
  </si>
  <si>
    <t>ADMINISTRATIVE</t>
  </si>
  <si>
    <t>Office Expense</t>
  </si>
  <si>
    <t>Building Maintenance</t>
  </si>
  <si>
    <t>UTILITIES</t>
  </si>
  <si>
    <t>TOTAL EXPENSES</t>
  </si>
  <si>
    <t>VARIANCE</t>
  </si>
  <si>
    <t>INCREASE/   (DECREASE) PER UNIT PER MONTH</t>
  </si>
  <si>
    <t>GROUNDS</t>
  </si>
  <si>
    <t>Water</t>
  </si>
  <si>
    <t>Sewer</t>
  </si>
  <si>
    <t>Common Electric</t>
  </si>
  <si>
    <t>Fees Payable to Division of Condos</t>
  </si>
  <si>
    <t>Tax Preparation</t>
  </si>
  <si>
    <t>Corporate Annual Report</t>
  </si>
  <si>
    <t>RHOA Community Association Fees</t>
  </si>
  <si>
    <t>Irrigation Maintenance</t>
  </si>
  <si>
    <t>Trash Removal</t>
  </si>
  <si>
    <t>Regular Assessment Fees</t>
  </si>
  <si>
    <t>Bank Interest</t>
  </si>
  <si>
    <t>Pest Control - Interior/Exterior</t>
  </si>
  <si>
    <t>Lawn Maintenance</t>
  </si>
  <si>
    <t>Riverbend Irrigation</t>
  </si>
  <si>
    <t>Insurance Assessment</t>
  </si>
  <si>
    <t>General Grounds/Mulch Maintenance</t>
  </si>
  <si>
    <t>TOTAL OPERATING EXPENSES</t>
  </si>
  <si>
    <t>TOTAL RESERVE EXPENSES</t>
  </si>
  <si>
    <t>Indian Creek Golf Villas II Condominium Association, Inc.</t>
  </si>
  <si>
    <t>16 Units - Monthly</t>
  </si>
  <si>
    <t>BUILDING</t>
  </si>
  <si>
    <t>Estimated Replacement Cost</t>
  </si>
  <si>
    <t>Estimated Useful Life</t>
  </si>
  <si>
    <t>Estimated Remaining Life</t>
  </si>
  <si>
    <t xml:space="preserve">Roofing </t>
  </si>
  <si>
    <t xml:space="preserve">Painting </t>
  </si>
  <si>
    <t>Paving</t>
  </si>
  <si>
    <t>Total</t>
  </si>
  <si>
    <t>Boat Docks</t>
  </si>
  <si>
    <t>Flood</t>
  </si>
  <si>
    <t>Other Income</t>
  </si>
  <si>
    <t>Fire Alarm Monitoring</t>
  </si>
  <si>
    <t>Fire Equip Repair / Inspect</t>
  </si>
  <si>
    <t>Wind Mitigation</t>
  </si>
  <si>
    <t>Total Administrative</t>
  </si>
  <si>
    <t>Total Building</t>
  </si>
  <si>
    <t>Total Grounds</t>
  </si>
  <si>
    <t>Total Utilities</t>
  </si>
  <si>
    <t>UNIT / PER MONTH</t>
  </si>
  <si>
    <t>Property/Liability</t>
  </si>
  <si>
    <t>2021 Monthly</t>
  </si>
  <si>
    <t xml:space="preserve"> </t>
  </si>
  <si>
    <t>Proposed</t>
  </si>
  <si>
    <t>Appraisal  (2024)</t>
  </si>
  <si>
    <t>Contingency / Deferrerd Maintenance</t>
  </si>
  <si>
    <t>Operating and Reserves Budget January 1, 2026 - December 31, 2026</t>
  </si>
  <si>
    <t>Management Expenses</t>
  </si>
  <si>
    <t>Reserve Transfer</t>
  </si>
  <si>
    <t>Estimated Balance 12/31/2025</t>
  </si>
  <si>
    <t xml:space="preserve"> 2026      ANNUAL</t>
  </si>
  <si>
    <t>2026 MONTHLY</t>
  </si>
  <si>
    <t>18% INCREASE</t>
  </si>
  <si>
    <t>SOME CHANGES UP &amp; DOWN</t>
  </si>
  <si>
    <t>Board Approved</t>
  </si>
  <si>
    <t>2026 Funding</t>
  </si>
  <si>
    <t>Reserves Schedule January 1, 2026 - December 31, 2026</t>
  </si>
  <si>
    <t>2026  MONTHLY FUNDING</t>
  </si>
  <si>
    <t xml:space="preserve"> 12/31/2025</t>
  </si>
  <si>
    <t>ACTUAL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</si>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</sst>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_);\(0\)"/>
    <numFmt numFmtId="166" formatCode="&quot;$&quot;#,##0"/>
    <numFmt numFmtId="167" formatCode="0.00_);\(0.00\)"/>
    <numFmt numFmtId="168" formatCode="_([$$-409]* #,##0.00_);_([$$-409]* \(#,##0.00\);_([$$-409]* &quot;-&quot;??_);_(@_)"/>
    <numFmt numFmtId="169" formatCode="&quot;$&quot;#,##0.00000_);\(&quot;$&quot;#,##0.00000\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43" fontId="0" fillId="0" borderId="0" xfId="0" applyNumberFormat="1"/>
    <xf numFmtId="44" fontId="0" fillId="0" borderId="0" xfId="0" applyNumberFormat="1"/>
    <xf numFmtId="0" fontId="4" fillId="0" borderId="0" xfId="0" applyFont="1"/>
    <xf numFmtId="0" fontId="5" fillId="0" borderId="0" xfId="0" applyFont="1"/>
    <xf numFmtId="44" fontId="0" fillId="0" borderId="0" xfId="1" applyFont="1"/>
    <xf numFmtId="44" fontId="5" fillId="0" borderId="0" xfId="0" applyNumberFormat="1" applyFont="1"/>
    <xf numFmtId="44" fontId="3" fillId="2" borderId="0" xfId="0" applyNumberFormat="1" applyFont="1" applyFill="1"/>
    <xf numFmtId="44" fontId="1" fillId="0" borderId="0" xfId="1" applyFont="1" applyAlignment="1">
      <alignment horizontal="right"/>
    </xf>
    <xf numFmtId="0" fontId="2" fillId="0" borderId="0" xfId="0" applyFont="1"/>
    <xf numFmtId="44" fontId="5" fillId="0" borderId="1" xfId="1" applyFont="1" applyBorder="1"/>
    <xf numFmtId="44" fontId="5" fillId="0" borderId="2" xfId="1" applyFont="1" applyBorder="1"/>
    <xf numFmtId="0" fontId="0" fillId="0" borderId="1" xfId="0" applyBorder="1"/>
    <xf numFmtId="43" fontId="5" fillId="0" borderId="3" xfId="0" applyNumberFormat="1" applyFont="1" applyBorder="1"/>
    <xf numFmtId="10" fontId="6" fillId="0" borderId="0" xfId="0" applyNumberFormat="1" applyFont="1" applyAlignment="1">
      <alignment horizontal="centerContinuous" wrapText="1"/>
    </xf>
    <xf numFmtId="44" fontId="5" fillId="0" borderId="3" xfId="1" applyFont="1" applyFill="1" applyBorder="1"/>
    <xf numFmtId="0" fontId="7" fillId="0" borderId="0" xfId="0" applyFont="1"/>
    <xf numFmtId="0" fontId="8" fillId="0" borderId="0" xfId="0" applyFont="1"/>
    <xf numFmtId="44" fontId="7" fillId="0" borderId="0" xfId="1" applyFont="1"/>
    <xf numFmtId="44" fontId="7" fillId="0" borderId="0" xfId="1" applyFont="1" applyBorder="1"/>
    <xf numFmtId="49" fontId="8" fillId="0" borderId="0" xfId="1" applyNumberFormat="1" applyFont="1" applyAlignment="1">
      <alignment horizontal="center" wrapText="1"/>
    </xf>
    <xf numFmtId="49" fontId="8" fillId="0" borderId="0" xfId="1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  <xf numFmtId="167" fontId="8" fillId="0" borderId="0" xfId="0" applyNumberFormat="1" applyFont="1"/>
    <xf numFmtId="7" fontId="8" fillId="0" borderId="0" xfId="0" applyNumberFormat="1" applyFont="1"/>
    <xf numFmtId="44" fontId="8" fillId="0" borderId="0" xfId="1" applyFont="1" applyBorder="1"/>
    <xf numFmtId="0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64" fontId="7" fillId="0" borderId="0" xfId="0" applyNumberFormat="1" applyFont="1"/>
    <xf numFmtId="0" fontId="8" fillId="0" borderId="6" xfId="0" applyFont="1" applyBorder="1" applyAlignment="1">
      <alignment vertical="center"/>
    </xf>
    <xf numFmtId="164" fontId="7" fillId="0" borderId="1" xfId="0" applyNumberFormat="1" applyFont="1" applyBorder="1"/>
    <xf numFmtId="44" fontId="7" fillId="0" borderId="1" xfId="1" applyFont="1" applyBorder="1"/>
    <xf numFmtId="0" fontId="7" fillId="0" borderId="6" xfId="0" applyFont="1" applyBorder="1"/>
    <xf numFmtId="0" fontId="7" fillId="0" borderId="1" xfId="0" applyFont="1" applyBorder="1"/>
    <xf numFmtId="44" fontId="7" fillId="0" borderId="0" xfId="1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7" fillId="0" borderId="1" xfId="0" applyNumberFormat="1" applyFont="1" applyBorder="1"/>
    <xf numFmtId="164" fontId="8" fillId="0" borderId="0" xfId="0" applyNumberFormat="1" applyFont="1"/>
    <xf numFmtId="0" fontId="8" fillId="0" borderId="0" xfId="0" applyFont="1" applyAlignment="1">
      <alignment horizontal="left"/>
    </xf>
    <xf numFmtId="164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0" xfId="0" applyFont="1" applyAlignment="1">
      <alignment horizontal="left"/>
    </xf>
    <xf numFmtId="44" fontId="10" fillId="2" borderId="0" xfId="0" applyNumberFormat="1" applyFont="1" applyFill="1"/>
    <xf numFmtId="0" fontId="10" fillId="2" borderId="0" xfId="0" applyFont="1" applyFill="1"/>
    <xf numFmtId="0" fontId="7" fillId="0" borderId="2" xfId="0" applyFont="1" applyBorder="1"/>
    <xf numFmtId="44" fontId="8" fillId="0" borderId="2" xfId="1" applyFont="1" applyFill="1" applyBorder="1"/>
    <xf numFmtId="0" fontId="8" fillId="0" borderId="2" xfId="0" applyFont="1" applyBorder="1"/>
    <xf numFmtId="44" fontId="8" fillId="0" borderId="1" xfId="1" applyFont="1" applyBorder="1"/>
    <xf numFmtId="168" fontId="8" fillId="0" borderId="1" xfId="0" applyNumberFormat="1" applyFont="1" applyBorder="1"/>
    <xf numFmtId="164" fontId="8" fillId="0" borderId="2" xfId="0" applyNumberFormat="1" applyFont="1" applyBorder="1"/>
    <xf numFmtId="9" fontId="2" fillId="0" borderId="0" xfId="0" applyNumberFormat="1" applyFont="1" applyAlignment="1">
      <alignment horizontal="left"/>
    </xf>
    <xf numFmtId="9" fontId="2" fillId="0" borderId="0" xfId="1" applyNumberFormat="1" applyFont="1" applyAlignment="1">
      <alignment horizontal="left"/>
    </xf>
    <xf numFmtId="44" fontId="5" fillId="0" borderId="0" xfId="1" applyFont="1" applyBorder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wrapText="1"/>
    </xf>
    <xf numFmtId="2" fontId="12" fillId="0" borderId="0" xfId="0" applyNumberFormat="1" applyFont="1" applyAlignment="1">
      <alignment horizontal="centerContinuous" wrapText="1"/>
    </xf>
    <xf numFmtId="2" fontId="13" fillId="0" borderId="0" xfId="0" applyNumberFormat="1" applyFont="1"/>
    <xf numFmtId="44" fontId="8" fillId="0" borderId="1" xfId="1" applyFont="1" applyFill="1" applyBorder="1"/>
    <xf numFmtId="44" fontId="7" fillId="0" borderId="1" xfId="1" applyFont="1" applyFill="1" applyBorder="1"/>
    <xf numFmtId="43" fontId="8" fillId="0" borderId="1" xfId="0" applyNumberFormat="1" applyFont="1" applyBorder="1"/>
    <xf numFmtId="44" fontId="10" fillId="3" borderId="1" xfId="0" applyNumberFormat="1" applyFont="1" applyFill="1" applyBorder="1"/>
    <xf numFmtId="0" fontId="7" fillId="4" borderId="1" xfId="0" applyFont="1" applyFill="1" applyBorder="1"/>
    <xf numFmtId="0" fontId="7" fillId="4" borderId="0" xfId="0" applyFont="1" applyFill="1"/>
    <xf numFmtId="7" fontId="7" fillId="4" borderId="4" xfId="0" applyNumberFormat="1" applyFont="1" applyFill="1" applyBorder="1"/>
    <xf numFmtId="44" fontId="7" fillId="4" borderId="5" xfId="1" applyFont="1" applyFill="1" applyBorder="1"/>
    <xf numFmtId="44" fontId="7" fillId="4" borderId="4" xfId="1" applyFont="1" applyFill="1" applyBorder="1"/>
    <xf numFmtId="164" fontId="7" fillId="4" borderId="2" xfId="0" applyNumberFormat="1" applyFont="1" applyFill="1" applyBorder="1"/>
    <xf numFmtId="44" fontId="7" fillId="0" borderId="6" xfId="1" applyFont="1" applyBorder="1"/>
    <xf numFmtId="44" fontId="8" fillId="0" borderId="0" xfId="1" applyFont="1" applyFill="1" applyBorder="1"/>
    <xf numFmtId="44" fontId="7" fillId="0" borderId="0" xfId="1" applyFont="1" applyFill="1" applyBorder="1"/>
    <xf numFmtId="44" fontId="8" fillId="0" borderId="2" xfId="1" applyFont="1" applyBorder="1"/>
    <xf numFmtId="0" fontId="2" fillId="4" borderId="2" xfId="0" applyFont="1" applyFill="1" applyBorder="1"/>
    <xf numFmtId="0" fontId="2" fillId="4" borderId="0" xfId="0" applyFont="1" applyFill="1"/>
    <xf numFmtId="44" fontId="12" fillId="0" borderId="0" xfId="1" applyFont="1" applyFill="1" applyAlignment="1">
      <alignment horizontal="center" wrapText="1"/>
    </xf>
    <xf numFmtId="44" fontId="7" fillId="0" borderId="2" xfId="1" applyFont="1" applyFill="1" applyBorder="1"/>
    <xf numFmtId="44" fontId="7" fillId="0" borderId="6" xfId="1" applyFont="1" applyFill="1" applyBorder="1"/>
    <xf numFmtId="44" fontId="7" fillId="0" borderId="0" xfId="0" applyNumberFormat="1" applyFont="1"/>
    <xf numFmtId="7" fontId="8" fillId="0" borderId="1" xfId="1" applyNumberFormat="1" applyFont="1" applyFill="1" applyBorder="1"/>
    <xf numFmtId="43" fontId="7" fillId="0" borderId="0" xfId="0" applyNumberFormat="1" applyFont="1"/>
    <xf numFmtId="166" fontId="7" fillId="0" borderId="1" xfId="0" applyNumberFormat="1" applyFont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7" fontId="2" fillId="0" borderId="0" xfId="0" applyNumberFormat="1" applyFont="1"/>
    <xf numFmtId="44" fontId="2" fillId="0" borderId="0" xfId="1" applyFont="1"/>
    <xf numFmtId="1" fontId="12" fillId="0" borderId="0" xfId="0" applyNumberFormat="1" applyFont="1" applyAlignment="1">
      <alignment horizontal="centerContinuous" wrapText="1"/>
    </xf>
    <xf numFmtId="169" fontId="0" fillId="0" borderId="0" xfId="0" applyNumberFormat="1"/>
    <xf numFmtId="44" fontId="7" fillId="4" borderId="4" xfId="0" applyNumberFormat="1" applyFont="1" applyFill="1" applyBorder="1"/>
    <xf numFmtId="0" fontId="12" fillId="0" borderId="0" xfId="0" applyFont="1" applyAlignment="1">
      <alignment horizontal="center"/>
    </xf>
    <xf numFmtId="44" fontId="8" fillId="0" borderId="0" xfId="1" applyFont="1" applyFill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7" fillId="0" borderId="0" xfId="0" applyNumberFormat="1" applyFont="1"/>
    <xf numFmtId="9" fontId="14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wrapText="1"/>
    </xf>
    <xf numFmtId="164" fontId="16" fillId="0" borderId="0" xfId="0" applyNumberFormat="1" applyFont="1"/>
    <xf numFmtId="164" fontId="17" fillId="0" borderId="0" xfId="0" applyNumberFormat="1" applyFont="1"/>
    <xf numFmtId="44" fontId="8" fillId="0" borderId="6" xfId="1" applyFont="1" applyBorder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nnis Allen" id="{299B00B9-06E5-4984-9C91-472BFC32E37B}" userId="b9978ee42d63edb2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5-12-20T10:56:26.27" personId="{299B00B9-06E5-4984-9C91-472BFC32E37B}" id="{B5E78340-01ED-429C-80C8-95E9C4B9935A}">
    <text>402 lock, 406 late fee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5D5B-9ABB-4B67-B81F-0EBBEB62A77E}">
  <sheetPr>
    <pageSetUpPr fitToPage="1"/>
  </sheetPr>
  <dimension ref="A1:L249"/>
  <sheetViews>
    <sheetView tabSelected="1" topLeftCell="A47" zoomScaleNormal="100" workbookViewId="0">
      <selection activeCell="B6" sqref="B6"/>
    </sheetView>
  </sheetViews>
  <sheetFormatPr defaultRowHeight="13.2" x14ac:dyDescent="0.25"/>
  <cols>
    <col min="1" max="1" width="14.33203125" bestFit="1" customWidth="1"/>
    <col min="2" max="2" width="16.109375" style="13" customWidth="1"/>
    <col min="3" max="3" width="37.88671875" customWidth="1"/>
    <col min="4" max="4" width="16.33203125" customWidth="1"/>
    <col min="5" max="5" width="16" customWidth="1"/>
    <col min="6" max="6" width="12.6640625" style="6" customWidth="1"/>
    <col min="7" max="7" width="15.33203125" customWidth="1"/>
    <col min="8" max="8" width="14" customWidth="1"/>
    <col min="9" max="9" width="0.44140625" hidden="1" customWidth="1"/>
    <col min="10" max="10" width="10.44140625" hidden="1" customWidth="1"/>
    <col min="11" max="11" width="10.109375" hidden="1" customWidth="1"/>
    <col min="12" max="12" width="11.6640625" customWidth="1"/>
  </cols>
  <sheetData>
    <row r="1" spans="1:11" ht="17.399999999999999" x14ac:dyDescent="0.3">
      <c r="A1" s="60" t="s">
        <v>29</v>
      </c>
      <c r="B1" s="17"/>
      <c r="C1" s="17"/>
      <c r="D1" s="101">
        <v>46026</v>
      </c>
      <c r="E1" s="17"/>
      <c r="F1" s="19"/>
    </row>
    <row r="2" spans="1:11" ht="15.6" x14ac:dyDescent="0.3">
      <c r="A2" s="18" t="s">
        <v>56</v>
      </c>
      <c r="B2" s="17"/>
      <c r="C2" s="17"/>
      <c r="D2" s="17"/>
      <c r="E2" s="17"/>
      <c r="F2" s="19"/>
    </row>
    <row r="3" spans="1:11" ht="15.6" x14ac:dyDescent="0.3">
      <c r="A3" s="18" t="s">
        <v>30</v>
      </c>
      <c r="B3" s="17"/>
      <c r="C3" s="17"/>
      <c r="D3" s="17"/>
      <c r="E3" s="17"/>
      <c r="F3" s="19"/>
    </row>
    <row r="4" spans="1:11" ht="15.6" x14ac:dyDescent="0.3">
      <c r="A4" s="17"/>
      <c r="B4" s="17"/>
      <c r="C4" s="30" t="s">
        <v>64</v>
      </c>
      <c r="D4" s="97" t="s">
        <v>53</v>
      </c>
      <c r="E4" s="17"/>
      <c r="F4" s="19"/>
    </row>
    <row r="5" spans="1:11" s="4" customFormat="1" ht="31.5" customHeight="1" x14ac:dyDescent="0.25">
      <c r="A5" s="61">
        <v>2025</v>
      </c>
      <c r="B5" s="62" t="s">
        <v>68</v>
      </c>
      <c r="C5" s="63"/>
      <c r="D5" s="94" t="s">
        <v>60</v>
      </c>
      <c r="E5" s="62" t="s">
        <v>61</v>
      </c>
      <c r="F5" s="80" t="s">
        <v>49</v>
      </c>
      <c r="G5" s="10"/>
      <c r="H5" s="10"/>
      <c r="I5" s="15" t="s">
        <v>9</v>
      </c>
    </row>
    <row r="6" spans="1:11" ht="16.5" customHeight="1" x14ac:dyDescent="0.3">
      <c r="A6" s="107" t="s">
        <v>70</v>
      </c>
      <c r="B6" s="106" t="s">
        <v>69</v>
      </c>
      <c r="C6" s="32" t="s">
        <v>0</v>
      </c>
      <c r="D6" s="37"/>
      <c r="E6" s="37"/>
      <c r="F6" s="76"/>
    </row>
    <row r="7" spans="1:11" ht="16.5" customHeight="1" x14ac:dyDescent="0.25">
      <c r="A7" s="33">
        <v>123456</v>
      </c>
      <c r="B7" s="34">
        <v>123456</v>
      </c>
      <c r="C7" s="35" t="s">
        <v>20</v>
      </c>
      <c r="D7" s="65">
        <f>D53</f>
        <v>123456.63658333334</v>
      </c>
      <c r="E7" s="65">
        <f>D7/12</f>
        <v>10288.053048611111</v>
      </c>
      <c r="F7" s="65">
        <f>D7/12/16</f>
        <v>643.00331553819444</v>
      </c>
      <c r="I7" s="3" t="e">
        <f>+F7-#REF!</f>
        <v>#REF!</v>
      </c>
      <c r="J7" s="10"/>
    </row>
    <row r="8" spans="1:11" ht="16.5" customHeight="1" x14ac:dyDescent="0.3">
      <c r="A8" s="33">
        <v>0</v>
      </c>
      <c r="B8" s="105">
        <v>0.59</v>
      </c>
      <c r="C8" s="36" t="s">
        <v>21</v>
      </c>
      <c r="D8" s="65">
        <v>0</v>
      </c>
      <c r="E8" s="65">
        <v>0</v>
      </c>
      <c r="F8" s="65">
        <f>+E8/16</f>
        <v>0</v>
      </c>
      <c r="I8" s="3" t="e">
        <f>+F8-#REF!</f>
        <v>#REF!</v>
      </c>
      <c r="J8" s="10"/>
    </row>
    <row r="9" spans="1:11" ht="16.5" customHeight="1" x14ac:dyDescent="0.3">
      <c r="A9" s="31">
        <v>0</v>
      </c>
      <c r="B9" s="105">
        <v>248.29</v>
      </c>
      <c r="C9" s="17" t="s">
        <v>41</v>
      </c>
      <c r="D9" s="37">
        <v>0</v>
      </c>
      <c r="E9" s="37">
        <v>0</v>
      </c>
      <c r="F9" s="37">
        <v>0</v>
      </c>
      <c r="I9" s="3" t="e">
        <f>+F9-#REF!</f>
        <v>#REF!</v>
      </c>
      <c r="J9" s="10"/>
    </row>
    <row r="10" spans="1:11" ht="16.5" customHeight="1" x14ac:dyDescent="0.25">
      <c r="A10" s="73">
        <v>0</v>
      </c>
      <c r="C10" s="49" t="s">
        <v>25</v>
      </c>
      <c r="D10" s="81">
        <v>0</v>
      </c>
      <c r="E10" s="81">
        <v>0</v>
      </c>
      <c r="F10" s="81">
        <f>+E10/16</f>
        <v>0</v>
      </c>
      <c r="I10" s="3" t="e">
        <f>+F10-#REF!</f>
        <v>#REF!</v>
      </c>
    </row>
    <row r="11" spans="1:11" ht="16.5" customHeight="1" thickBot="1" x14ac:dyDescent="0.3">
      <c r="A11" s="73">
        <v>0</v>
      </c>
      <c r="B11" s="104">
        <v>3834.31</v>
      </c>
      <c r="C11" s="49" t="s">
        <v>58</v>
      </c>
      <c r="D11" s="81">
        <v>0</v>
      </c>
      <c r="E11" s="81">
        <f>D11/12</f>
        <v>0</v>
      </c>
      <c r="F11" s="65">
        <f>+E11/16</f>
        <v>0</v>
      </c>
      <c r="I11" s="3"/>
    </row>
    <row r="12" spans="1:11" ht="16.5" customHeight="1" thickBot="1" x14ac:dyDescent="0.35">
      <c r="A12" s="54">
        <f>SUM(A7:A11)</f>
        <v>123456</v>
      </c>
      <c r="B12" s="75">
        <f>SUM(B7:B11)</f>
        <v>127539.18999999999</v>
      </c>
      <c r="C12" s="51" t="s">
        <v>1</v>
      </c>
      <c r="D12" s="50">
        <f>SUM(D7:D11)</f>
        <v>123456.63658333334</v>
      </c>
      <c r="E12" s="50">
        <f>D12/12</f>
        <v>10288.053048611111</v>
      </c>
      <c r="F12" s="98">
        <f>E12/16</f>
        <v>643.00331553819444</v>
      </c>
      <c r="G12" s="10"/>
      <c r="H12" s="10"/>
      <c r="I12" s="16" t="e">
        <f>SUM(I7:I10)</f>
        <v>#REF!</v>
      </c>
    </row>
    <row r="13" spans="1:11" ht="16.5" customHeight="1" x14ac:dyDescent="0.25">
      <c r="A13" s="31"/>
      <c r="B13" s="76"/>
      <c r="C13" s="17"/>
      <c r="D13" s="37"/>
      <c r="E13" s="37"/>
      <c r="G13" s="10"/>
      <c r="H13" s="10"/>
      <c r="I13" s="10"/>
    </row>
    <row r="14" spans="1:11" ht="15.6" x14ac:dyDescent="0.25">
      <c r="A14" s="31"/>
      <c r="B14" s="20"/>
      <c r="C14" s="38" t="s">
        <v>2</v>
      </c>
      <c r="D14" s="37"/>
      <c r="E14" s="37"/>
      <c r="F14" s="37"/>
    </row>
    <row r="15" spans="1:11" ht="15.6" x14ac:dyDescent="0.3">
      <c r="A15" s="31"/>
      <c r="B15" s="74"/>
      <c r="C15" s="39" t="s">
        <v>3</v>
      </c>
      <c r="D15" s="37"/>
      <c r="E15" s="37"/>
      <c r="F15" s="37"/>
      <c r="I15" s="2"/>
    </row>
    <row r="16" spans="1:11" ht="15" x14ac:dyDescent="0.25">
      <c r="A16" s="65">
        <v>4032</v>
      </c>
      <c r="B16" s="34">
        <v>4084</v>
      </c>
      <c r="C16" s="36" t="s">
        <v>57</v>
      </c>
      <c r="D16" s="65">
        <v>490</v>
      </c>
      <c r="E16" s="65">
        <f>D16/12</f>
        <v>40.833333333333336</v>
      </c>
      <c r="F16" s="65">
        <f>(D16/12)/16</f>
        <v>2.5520833333333335</v>
      </c>
      <c r="G16" s="10" t="s">
        <v>52</v>
      </c>
      <c r="I16" s="3" t="e">
        <f>+F16-#REF!</f>
        <v>#REF!</v>
      </c>
      <c r="K16" s="10"/>
    </row>
    <row r="17" spans="1:9" ht="15" x14ac:dyDescent="0.25">
      <c r="A17" s="37">
        <v>64</v>
      </c>
      <c r="B17" s="40">
        <v>64</v>
      </c>
      <c r="C17" s="17" t="s">
        <v>14</v>
      </c>
      <c r="D17" s="37">
        <v>64</v>
      </c>
      <c r="E17" s="65">
        <f t="shared" ref="E17:E25" si="0">D17/12</f>
        <v>5.333333333333333</v>
      </c>
      <c r="F17" s="65">
        <f t="shared" ref="F17:F25" si="1">(D17/12)/16</f>
        <v>0.33333333333333331</v>
      </c>
      <c r="H17" s="10"/>
      <c r="I17" s="3" t="e">
        <f>+F17-#REF!</f>
        <v>#REF!</v>
      </c>
    </row>
    <row r="18" spans="1:9" ht="15" x14ac:dyDescent="0.25">
      <c r="A18" s="65">
        <v>1000</v>
      </c>
      <c r="B18" s="34">
        <v>823.08999999999992</v>
      </c>
      <c r="C18" s="36" t="s">
        <v>4</v>
      </c>
      <c r="D18" s="65">
        <v>600</v>
      </c>
      <c r="E18" s="65">
        <f t="shared" si="0"/>
        <v>50</v>
      </c>
      <c r="F18" s="65">
        <f t="shared" si="1"/>
        <v>3.125</v>
      </c>
      <c r="I18" s="3"/>
    </row>
    <row r="19" spans="1:9" ht="15" x14ac:dyDescent="0.25">
      <c r="A19" s="37">
        <v>300</v>
      </c>
      <c r="B19" s="34">
        <v>450</v>
      </c>
      <c r="C19" s="17" t="s">
        <v>15</v>
      </c>
      <c r="D19" s="37">
        <v>500</v>
      </c>
      <c r="E19" s="65">
        <f t="shared" si="0"/>
        <v>41.666666666666664</v>
      </c>
      <c r="F19" s="65">
        <f t="shared" si="1"/>
        <v>2.6041666666666665</v>
      </c>
      <c r="I19" s="3"/>
    </row>
    <row r="20" spans="1:9" ht="15" x14ac:dyDescent="0.25">
      <c r="A20" s="65">
        <v>61.25</v>
      </c>
      <c r="B20" s="34">
        <v>0</v>
      </c>
      <c r="C20" s="36" t="s">
        <v>16</v>
      </c>
      <c r="D20" s="65">
        <v>61.25</v>
      </c>
      <c r="E20" s="65">
        <f t="shared" si="0"/>
        <v>5.104166666666667</v>
      </c>
      <c r="F20" s="65">
        <f t="shared" si="1"/>
        <v>0.31901041666666669</v>
      </c>
      <c r="I20" s="3"/>
    </row>
    <row r="21" spans="1:9" ht="15" hidden="1" x14ac:dyDescent="0.25">
      <c r="A21" s="65">
        <v>0</v>
      </c>
      <c r="B21" s="34">
        <v>28185.96</v>
      </c>
      <c r="C21" s="36" t="s">
        <v>44</v>
      </c>
      <c r="D21" s="65"/>
      <c r="E21" s="65">
        <f t="shared" si="0"/>
        <v>0</v>
      </c>
      <c r="F21" s="65">
        <f t="shared" si="1"/>
        <v>0</v>
      </c>
      <c r="G21" s="10"/>
      <c r="I21" s="3"/>
    </row>
    <row r="22" spans="1:9" ht="15" x14ac:dyDescent="0.25">
      <c r="A22" s="65">
        <v>0</v>
      </c>
      <c r="B22" s="34">
        <v>0</v>
      </c>
      <c r="C22" s="36" t="s">
        <v>54</v>
      </c>
      <c r="D22" s="65">
        <v>0</v>
      </c>
      <c r="E22" s="65">
        <f t="shared" si="0"/>
        <v>0</v>
      </c>
      <c r="F22" s="65">
        <f t="shared" si="1"/>
        <v>0</v>
      </c>
      <c r="G22" s="10"/>
      <c r="I22" s="3"/>
    </row>
    <row r="23" spans="1:9" ht="15" x14ac:dyDescent="0.25">
      <c r="A23" s="37">
        <v>43400</v>
      </c>
      <c r="B23" s="34">
        <v>32496.02</v>
      </c>
      <c r="C23" s="17" t="s">
        <v>50</v>
      </c>
      <c r="D23" s="37">
        <v>32000</v>
      </c>
      <c r="E23" s="82">
        <f t="shared" si="0"/>
        <v>2666.6666666666665</v>
      </c>
      <c r="F23" s="82">
        <f t="shared" si="1"/>
        <v>166.66666666666666</v>
      </c>
      <c r="G23" s="102" t="s">
        <v>63</v>
      </c>
      <c r="I23" s="3"/>
    </row>
    <row r="24" spans="1:9" ht="15" x14ac:dyDescent="0.25">
      <c r="A24" s="65">
        <v>25000</v>
      </c>
      <c r="B24" s="65">
        <v>28185.96</v>
      </c>
      <c r="C24" s="68" t="s">
        <v>40</v>
      </c>
      <c r="D24" s="65">
        <v>34100</v>
      </c>
      <c r="E24" s="65">
        <f t="shared" si="0"/>
        <v>2841.6666666666665</v>
      </c>
      <c r="F24" s="65">
        <f t="shared" si="1"/>
        <v>177.60416666666666</v>
      </c>
      <c r="G24" s="102" t="s">
        <v>62</v>
      </c>
      <c r="I24" s="3"/>
    </row>
    <row r="25" spans="1:9" ht="15" x14ac:dyDescent="0.25">
      <c r="A25" s="65">
        <v>8000</v>
      </c>
      <c r="B25" s="34">
        <v>9701.0499999999993</v>
      </c>
      <c r="C25" s="36" t="s">
        <v>17</v>
      </c>
      <c r="D25" s="65">
        <v>8000</v>
      </c>
      <c r="E25" s="65">
        <f t="shared" si="0"/>
        <v>666.66666666666663</v>
      </c>
      <c r="F25" s="65">
        <f t="shared" si="1"/>
        <v>41.666666666666664</v>
      </c>
      <c r="I25" s="3"/>
    </row>
    <row r="26" spans="1:9" s="5" customFormat="1" ht="15.6" x14ac:dyDescent="0.3">
      <c r="A26" s="41">
        <f>SUM(A16:A25)</f>
        <v>81857.25</v>
      </c>
      <c r="B26" s="28">
        <v>75804.08</v>
      </c>
      <c r="C26" s="39" t="s">
        <v>45</v>
      </c>
      <c r="D26" s="75">
        <f>SUM(D16:D25)</f>
        <v>75815.25</v>
      </c>
      <c r="E26" s="75">
        <f>SUM(E16:E25)</f>
        <v>6317.9375</v>
      </c>
      <c r="F26" s="75">
        <f>SUM(F16:F25)</f>
        <v>394.87109375</v>
      </c>
      <c r="I26" s="12"/>
    </row>
    <row r="27" spans="1:9" ht="15" x14ac:dyDescent="0.25">
      <c r="A27" s="31"/>
      <c r="B27" s="20"/>
      <c r="C27" s="17"/>
      <c r="D27" s="37"/>
      <c r="E27" s="37"/>
      <c r="F27" s="37"/>
    </row>
    <row r="28" spans="1:9" ht="15.6" x14ac:dyDescent="0.3">
      <c r="A28" s="31"/>
      <c r="B28" s="74"/>
      <c r="C28" s="39" t="s">
        <v>31</v>
      </c>
      <c r="D28" s="37"/>
      <c r="E28" s="37"/>
      <c r="F28" s="37"/>
    </row>
    <row r="29" spans="1:9" ht="15" x14ac:dyDescent="0.25">
      <c r="A29" s="65">
        <v>2000</v>
      </c>
      <c r="B29" s="34">
        <v>7899.88</v>
      </c>
      <c r="C29" s="36" t="s">
        <v>5</v>
      </c>
      <c r="D29" s="65">
        <v>4000</v>
      </c>
      <c r="E29" s="65">
        <f>D29/12</f>
        <v>333.33333333333331</v>
      </c>
      <c r="F29" s="65">
        <f>(D29/12)/16</f>
        <v>20.833333333333332</v>
      </c>
      <c r="G29" s="10" t="s">
        <v>52</v>
      </c>
      <c r="I29" s="3"/>
    </row>
    <row r="30" spans="1:9" ht="15" x14ac:dyDescent="0.25">
      <c r="A30" s="40">
        <v>959</v>
      </c>
      <c r="B30" s="34">
        <v>0</v>
      </c>
      <c r="C30" s="35" t="s">
        <v>42</v>
      </c>
      <c r="D30" s="40">
        <v>959</v>
      </c>
      <c r="E30" s="65">
        <f>D30/12</f>
        <v>79.916666666666671</v>
      </c>
      <c r="F30" s="65">
        <f>(D30/12)/16</f>
        <v>4.994791666666667</v>
      </c>
      <c r="G30" s="10"/>
      <c r="I30" s="3"/>
    </row>
    <row r="31" spans="1:9" ht="15" x14ac:dyDescent="0.25">
      <c r="A31" s="83">
        <v>1000</v>
      </c>
      <c r="B31" s="34">
        <v>0</v>
      </c>
      <c r="C31" s="69" t="s">
        <v>43</v>
      </c>
      <c r="D31" s="83">
        <v>1000</v>
      </c>
      <c r="E31" s="65">
        <f>D31/12</f>
        <v>83.333333333333329</v>
      </c>
      <c r="F31" s="65">
        <f>(D31/12)/16</f>
        <v>5.208333333333333</v>
      </c>
      <c r="G31" s="10"/>
      <c r="I31" s="3"/>
    </row>
    <row r="32" spans="1:9" ht="15" x14ac:dyDescent="0.25">
      <c r="A32" s="65">
        <v>320</v>
      </c>
      <c r="B32" s="34">
        <v>320</v>
      </c>
      <c r="C32" s="36" t="s">
        <v>22</v>
      </c>
      <c r="D32" s="65">
        <v>320</v>
      </c>
      <c r="E32" s="65">
        <f>D32/12</f>
        <v>26.666666666666668</v>
      </c>
      <c r="F32" s="65">
        <f>(D32/12)/16</f>
        <v>1.6666666666666667</v>
      </c>
      <c r="G32" s="10"/>
      <c r="I32" s="3"/>
    </row>
    <row r="33" spans="1:9" ht="15.6" x14ac:dyDescent="0.3">
      <c r="A33" s="41">
        <f>SUM(A29:A32)</f>
        <v>4279</v>
      </c>
      <c r="B33" s="77">
        <f>SUM(B29:B32)</f>
        <v>8219.880000000001</v>
      </c>
      <c r="C33" s="39" t="s">
        <v>46</v>
      </c>
      <c r="D33" s="75">
        <f>SUM(D29:D32)</f>
        <v>6279</v>
      </c>
      <c r="E33" s="75">
        <f>SUM(E29:E32)</f>
        <v>523.25</v>
      </c>
      <c r="F33" s="75">
        <f>SUM(F29:F32)</f>
        <v>32.703125</v>
      </c>
      <c r="I33" s="12"/>
    </row>
    <row r="34" spans="1:9" ht="15" x14ac:dyDescent="0.25">
      <c r="A34" s="31"/>
      <c r="B34" s="20"/>
      <c r="C34" s="17"/>
      <c r="D34" s="37"/>
      <c r="E34" s="37"/>
      <c r="F34" s="37"/>
    </row>
    <row r="35" spans="1:9" ht="15.6" x14ac:dyDescent="0.3">
      <c r="A35" s="31"/>
      <c r="B35" s="74"/>
      <c r="C35" s="39" t="s">
        <v>10</v>
      </c>
      <c r="D35" s="37"/>
      <c r="E35" s="37"/>
      <c r="F35" s="37"/>
    </row>
    <row r="36" spans="1:9" ht="15" x14ac:dyDescent="0.25">
      <c r="A36" s="65">
        <v>3000</v>
      </c>
      <c r="B36" s="34">
        <v>880.39</v>
      </c>
      <c r="C36" s="36" t="s">
        <v>26</v>
      </c>
      <c r="D36" s="65">
        <v>3200</v>
      </c>
      <c r="E36" s="65">
        <f>D36/12</f>
        <v>266.66666666666669</v>
      </c>
      <c r="F36" s="65">
        <f>(D36/12)/16</f>
        <v>16.666666666666668</v>
      </c>
      <c r="I36" s="3"/>
    </row>
    <row r="37" spans="1:9" ht="15" x14ac:dyDescent="0.25">
      <c r="A37" s="37">
        <v>850</v>
      </c>
      <c r="B37" s="34">
        <v>2980.14</v>
      </c>
      <c r="C37" s="17" t="s">
        <v>18</v>
      </c>
      <c r="D37" s="37">
        <v>1000</v>
      </c>
      <c r="E37" s="65">
        <f>D37/12</f>
        <v>83.333333333333329</v>
      </c>
      <c r="F37" s="65">
        <f>(D37/12)/16</f>
        <v>5.208333333333333</v>
      </c>
      <c r="I37" s="3"/>
    </row>
    <row r="38" spans="1:9" ht="15" x14ac:dyDescent="0.25">
      <c r="A38" s="65">
        <v>5400</v>
      </c>
      <c r="B38" s="34">
        <v>5850</v>
      </c>
      <c r="C38" s="36" t="s">
        <v>23</v>
      </c>
      <c r="D38" s="65">
        <v>5400</v>
      </c>
      <c r="E38" s="65">
        <f>D38/12</f>
        <v>450</v>
      </c>
      <c r="F38" s="65">
        <f>(D38/12)/16</f>
        <v>28.125</v>
      </c>
      <c r="G38" s="10"/>
      <c r="I38" s="3"/>
    </row>
    <row r="39" spans="1:9" ht="15" x14ac:dyDescent="0.25">
      <c r="A39" s="65">
        <v>1000</v>
      </c>
      <c r="B39" s="34">
        <v>830.9</v>
      </c>
      <c r="C39" s="36" t="s">
        <v>24</v>
      </c>
      <c r="D39" s="65">
        <v>850</v>
      </c>
      <c r="E39" s="65">
        <f>D39/12</f>
        <v>70.833333333333329</v>
      </c>
      <c r="F39" s="65">
        <f>(D39/12)/16</f>
        <v>4.427083333333333</v>
      </c>
      <c r="G39" s="10"/>
      <c r="I39" s="3"/>
    </row>
    <row r="40" spans="1:9" ht="15.6" x14ac:dyDescent="0.3">
      <c r="A40" s="41">
        <f>SUM(A36:A39)</f>
        <v>10250</v>
      </c>
      <c r="B40" s="77">
        <f>SUM(B36:B39)</f>
        <v>10541.429999999998</v>
      </c>
      <c r="C40" s="39" t="s">
        <v>47</v>
      </c>
      <c r="D40" s="75">
        <f>SUM(D36:D39)</f>
        <v>10450</v>
      </c>
      <c r="E40" s="75">
        <f>SUM(E36:E39)</f>
        <v>870.83333333333337</v>
      </c>
      <c r="F40" s="75">
        <f>SUM(F36:F39)</f>
        <v>54.427083333333336</v>
      </c>
      <c r="I40" s="12"/>
    </row>
    <row r="41" spans="1:9" ht="15" x14ac:dyDescent="0.25">
      <c r="A41" s="31"/>
      <c r="B41" s="20"/>
      <c r="C41" s="17"/>
      <c r="D41" s="37"/>
      <c r="E41" s="37"/>
      <c r="F41" s="37"/>
    </row>
    <row r="42" spans="1:9" ht="15.6" x14ac:dyDescent="0.3">
      <c r="A42" s="31"/>
      <c r="B42" s="74"/>
      <c r="C42" s="39" t="s">
        <v>6</v>
      </c>
      <c r="D42" s="37"/>
      <c r="E42" s="37"/>
      <c r="F42" s="37"/>
    </row>
    <row r="43" spans="1:9" ht="15" x14ac:dyDescent="0.25">
      <c r="A43" s="65">
        <v>2800</v>
      </c>
      <c r="B43" s="34">
        <v>3107.21</v>
      </c>
      <c r="C43" s="36" t="s">
        <v>11</v>
      </c>
      <c r="D43" s="65">
        <v>4000</v>
      </c>
      <c r="E43" s="65">
        <f>D43/12</f>
        <v>333.33333333333331</v>
      </c>
      <c r="F43" s="65">
        <f>(D43/12)/16</f>
        <v>20.833333333333332</v>
      </c>
      <c r="G43" s="55"/>
      <c r="I43" s="3"/>
    </row>
    <row r="44" spans="1:9" ht="15" x14ac:dyDescent="0.25">
      <c r="A44" s="37">
        <v>8200</v>
      </c>
      <c r="B44" s="34">
        <v>6710.84</v>
      </c>
      <c r="C44" s="17" t="s">
        <v>12</v>
      </c>
      <c r="D44" s="37">
        <v>7900</v>
      </c>
      <c r="E44" s="65">
        <f>D44/12</f>
        <v>658.33333333333337</v>
      </c>
      <c r="F44" s="65">
        <f>(D44/12)/16</f>
        <v>41.145833333333336</v>
      </c>
      <c r="G44" s="56"/>
      <c r="I44" s="3"/>
    </row>
    <row r="45" spans="1:9" ht="15" x14ac:dyDescent="0.25">
      <c r="A45" s="65">
        <v>500</v>
      </c>
      <c r="B45" s="34">
        <v>417.92</v>
      </c>
      <c r="C45" s="36" t="s">
        <v>13</v>
      </c>
      <c r="D45" s="65">
        <v>420</v>
      </c>
      <c r="E45" s="65">
        <f>D45/12</f>
        <v>35</v>
      </c>
      <c r="F45" s="65">
        <f>(D45/12)/16</f>
        <v>2.1875</v>
      </c>
      <c r="G45" s="55"/>
      <c r="I45" s="3"/>
    </row>
    <row r="46" spans="1:9" ht="15" x14ac:dyDescent="0.25">
      <c r="A46" s="65">
        <v>3124</v>
      </c>
      <c r="B46" s="34">
        <v>3041.98</v>
      </c>
      <c r="C46" s="36" t="s">
        <v>19</v>
      </c>
      <c r="D46" s="65">
        <v>3210</v>
      </c>
      <c r="E46" s="65">
        <f>D46/12</f>
        <v>267.5</v>
      </c>
      <c r="F46" s="65">
        <f>(D46/12)/16</f>
        <v>16.71875</v>
      </c>
      <c r="G46" s="10" t="s">
        <v>52</v>
      </c>
      <c r="I46" s="3"/>
    </row>
    <row r="47" spans="1:9" ht="15.6" x14ac:dyDescent="0.3">
      <c r="A47" s="41">
        <f>SUM(A43:A46)</f>
        <v>14624</v>
      </c>
      <c r="B47" s="77">
        <f>SUM(B43:B46)</f>
        <v>13277.949999999999</v>
      </c>
      <c r="C47" s="39" t="s">
        <v>48</v>
      </c>
      <c r="D47" s="75">
        <f>SUM(D43:D46)</f>
        <v>15530</v>
      </c>
      <c r="E47" s="75">
        <f>SUM(E43:E46)</f>
        <v>1294.1666666666667</v>
      </c>
      <c r="F47" s="75">
        <f>SUM(F43:F46)</f>
        <v>80.885416666666671</v>
      </c>
      <c r="I47" s="12"/>
    </row>
    <row r="48" spans="1:9" ht="15.6" x14ac:dyDescent="0.3">
      <c r="A48" s="41"/>
      <c r="B48" s="28"/>
      <c r="C48" s="42"/>
      <c r="D48" s="75"/>
      <c r="E48" s="75"/>
      <c r="F48" s="75"/>
      <c r="I48" s="57"/>
    </row>
    <row r="49" spans="1:12" s="5" customFormat="1" ht="15.6" x14ac:dyDescent="0.3">
      <c r="A49" s="43">
        <f>A26+A33+A40+A47</f>
        <v>111010.25</v>
      </c>
      <c r="B49" s="43">
        <f>B26+B33+B40+B47</f>
        <v>107843.34</v>
      </c>
      <c r="C49" s="44" t="s">
        <v>27</v>
      </c>
      <c r="D49" s="43">
        <f>D26+D33+D40+D47</f>
        <v>108074.25</v>
      </c>
      <c r="E49" s="43">
        <f>E26+E33+E40+E47</f>
        <v>9006.1875</v>
      </c>
      <c r="F49" s="43">
        <f>D49/16/12</f>
        <v>562.88671875</v>
      </c>
      <c r="I49" s="11"/>
    </row>
    <row r="50" spans="1:12" ht="15" x14ac:dyDescent="0.25">
      <c r="A50" s="17"/>
      <c r="B50" s="36"/>
      <c r="C50" s="17"/>
      <c r="D50" s="17"/>
      <c r="E50" s="17"/>
      <c r="F50" s="37"/>
      <c r="H50" s="99">
        <v>2025</v>
      </c>
    </row>
    <row r="51" spans="1:12" ht="15.6" x14ac:dyDescent="0.3">
      <c r="A51" s="53">
        <v>12446.2</v>
      </c>
      <c r="B51" s="52">
        <v>11202</v>
      </c>
      <c r="C51" s="45" t="s">
        <v>28</v>
      </c>
      <c r="D51" s="84">
        <f>H64</f>
        <v>15382.386583333333</v>
      </c>
      <c r="E51" s="64">
        <f>D51/12</f>
        <v>1281.8655486111111</v>
      </c>
      <c r="F51" s="64">
        <f>(D51/12)/16</f>
        <v>80.116596788194443</v>
      </c>
      <c r="H51" s="100">
        <v>643</v>
      </c>
      <c r="I51" s="13"/>
    </row>
    <row r="52" spans="1:12" ht="16.2" thickBot="1" x14ac:dyDescent="0.35">
      <c r="A52" s="41"/>
      <c r="B52" s="66"/>
      <c r="C52" s="46"/>
      <c r="D52" s="85"/>
      <c r="E52" s="85"/>
      <c r="F52" s="76"/>
      <c r="G52" s="58"/>
    </row>
    <row r="53" spans="1:12" ht="16.2" thickBot="1" x14ac:dyDescent="0.35">
      <c r="A53" s="43">
        <f>A49+A51</f>
        <v>123456.45</v>
      </c>
      <c r="B53" s="43">
        <f>B49+B51</f>
        <v>119045.34</v>
      </c>
      <c r="C53" s="45" t="s">
        <v>7</v>
      </c>
      <c r="D53" s="43">
        <f>D49+D51</f>
        <v>123456.63658333334</v>
      </c>
      <c r="E53" s="43">
        <f>E49+E51</f>
        <v>10288.053048611111</v>
      </c>
      <c r="F53" s="43">
        <f>F12</f>
        <v>643.00331553819444</v>
      </c>
      <c r="G53" s="59"/>
      <c r="I53" s="14" t="e">
        <f>SUM(#REF!,I49)</f>
        <v>#REF!</v>
      </c>
    </row>
    <row r="54" spans="1:12" ht="0.75" customHeight="1" x14ac:dyDescent="0.3">
      <c r="A54" s="17"/>
      <c r="B54" s="67">
        <f>+B12-B53</f>
        <v>8493.8499999999913</v>
      </c>
      <c r="C54" s="48" t="s">
        <v>8</v>
      </c>
      <c r="D54" s="47">
        <f>+D12-D53</f>
        <v>0</v>
      </c>
      <c r="E54" s="47">
        <f>+E12-E53</f>
        <v>0</v>
      </c>
      <c r="F54" s="47" t="e">
        <f>+#REF!-F53</f>
        <v>#REF!</v>
      </c>
      <c r="I54" s="8" t="e">
        <f>+I12-I53</f>
        <v>#REF!</v>
      </c>
    </row>
    <row r="55" spans="1:12" x14ac:dyDescent="0.25">
      <c r="B55" s="78"/>
      <c r="D55" s="1"/>
      <c r="F55" s="9"/>
      <c r="I55" s="7"/>
    </row>
    <row r="56" spans="1:12" x14ac:dyDescent="0.25">
      <c r="B56" s="79"/>
      <c r="F56" s="93"/>
    </row>
    <row r="57" spans="1:12" ht="19.5" customHeight="1" x14ac:dyDescent="0.3">
      <c r="B57"/>
      <c r="C57" s="18" t="s">
        <v>66</v>
      </c>
      <c r="D57" s="19"/>
      <c r="E57" s="19"/>
      <c r="F57" s="19"/>
      <c r="G57" s="20"/>
      <c r="H57" s="29"/>
    </row>
    <row r="58" spans="1:12" ht="52.5" customHeight="1" x14ac:dyDescent="0.3">
      <c r="A58" s="10"/>
      <c r="B58"/>
      <c r="C58" s="18"/>
      <c r="D58" s="21" t="s">
        <v>32</v>
      </c>
      <c r="E58" s="21" t="s">
        <v>33</v>
      </c>
      <c r="F58" s="22" t="s">
        <v>34</v>
      </c>
      <c r="G58" s="23" t="s">
        <v>59</v>
      </c>
      <c r="H58" s="23" t="s">
        <v>65</v>
      </c>
      <c r="J58" s="23" t="s">
        <v>51</v>
      </c>
      <c r="L58" s="103" t="s">
        <v>67</v>
      </c>
    </row>
    <row r="59" spans="1:12" ht="15" x14ac:dyDescent="0.25">
      <c r="B59"/>
      <c r="C59" s="24" t="s">
        <v>35</v>
      </c>
      <c r="D59" s="86">
        <v>90000</v>
      </c>
      <c r="E59" s="87">
        <v>15</v>
      </c>
      <c r="F59" s="88">
        <v>8</v>
      </c>
      <c r="G59" s="96">
        <v>41455.11</v>
      </c>
      <c r="H59" s="70">
        <f>(D59-G59)/F59</f>
        <v>6068.1112499999999</v>
      </c>
      <c r="J59" s="92">
        <f t="shared" ref="J59:J64" si="2">H59/12</f>
        <v>505.67593749999997</v>
      </c>
      <c r="K59" s="95">
        <f t="shared" ref="K59:K64" si="3">H59/18/12</f>
        <v>28.093107638888892</v>
      </c>
      <c r="L59" s="31">
        <f>H59/12</f>
        <v>505.67593749999997</v>
      </c>
    </row>
    <row r="60" spans="1:12" ht="15" x14ac:dyDescent="0.25">
      <c r="B60"/>
      <c r="C60" s="25" t="s">
        <v>36</v>
      </c>
      <c r="D60" s="89">
        <v>27000</v>
      </c>
      <c r="E60" s="90">
        <v>10</v>
      </c>
      <c r="F60" s="91">
        <v>3</v>
      </c>
      <c r="G60" s="71">
        <v>12879.96</v>
      </c>
      <c r="H60" s="70">
        <f>(D60-G60)/F60</f>
        <v>4706.68</v>
      </c>
      <c r="J60" s="92">
        <f t="shared" si="2"/>
        <v>392.22333333333336</v>
      </c>
      <c r="K60" s="95">
        <f t="shared" si="3"/>
        <v>21.790185185185184</v>
      </c>
      <c r="L60" s="31">
        <f t="shared" ref="L60:L63" si="4">H60/12</f>
        <v>392.22333333333336</v>
      </c>
    </row>
    <row r="61" spans="1:12" ht="15" x14ac:dyDescent="0.25">
      <c r="B61"/>
      <c r="C61" s="24" t="s">
        <v>37</v>
      </c>
      <c r="D61" s="86">
        <v>30000</v>
      </c>
      <c r="E61" s="87">
        <v>15</v>
      </c>
      <c r="F61" s="88">
        <v>5</v>
      </c>
      <c r="G61" s="72">
        <v>17886.400000000001</v>
      </c>
      <c r="H61" s="70">
        <f>(D61-G61)/F61</f>
        <v>2422.7199999999998</v>
      </c>
      <c r="J61" s="92">
        <f t="shared" si="2"/>
        <v>201.89333333333332</v>
      </c>
      <c r="K61" s="95">
        <f t="shared" si="3"/>
        <v>11.216296296296294</v>
      </c>
      <c r="L61" s="31">
        <f t="shared" si="4"/>
        <v>201.89333333333332</v>
      </c>
    </row>
    <row r="62" spans="1:12" ht="15" x14ac:dyDescent="0.25">
      <c r="B62"/>
      <c r="C62" s="24" t="s">
        <v>39</v>
      </c>
      <c r="D62" s="86">
        <v>12000</v>
      </c>
      <c r="E62" s="87">
        <v>20</v>
      </c>
      <c r="F62" s="88">
        <v>15</v>
      </c>
      <c r="G62" s="72">
        <v>3090.97</v>
      </c>
      <c r="H62" s="70">
        <f>(D62-G62)/F62</f>
        <v>593.93533333333335</v>
      </c>
      <c r="J62" s="92">
        <f t="shared" si="2"/>
        <v>49.494611111111112</v>
      </c>
      <c r="K62" s="95">
        <f t="shared" si="3"/>
        <v>2.7497006172839509</v>
      </c>
      <c r="L62" s="31">
        <f t="shared" si="4"/>
        <v>49.494611111111112</v>
      </c>
    </row>
    <row r="63" spans="1:12" ht="15" x14ac:dyDescent="0.25">
      <c r="B63"/>
      <c r="C63" s="24" t="s">
        <v>55</v>
      </c>
      <c r="D63" s="86">
        <v>6000</v>
      </c>
      <c r="E63" s="87">
        <v>1</v>
      </c>
      <c r="F63" s="88">
        <v>1</v>
      </c>
      <c r="G63" s="72">
        <v>4409.0600000000004</v>
      </c>
      <c r="H63" s="70">
        <f>(D63-G63)/F63</f>
        <v>1590.9399999999996</v>
      </c>
      <c r="J63" s="92">
        <f t="shared" si="2"/>
        <v>132.57833333333329</v>
      </c>
      <c r="K63" s="95">
        <f t="shared" si="3"/>
        <v>7.3654629629629609</v>
      </c>
      <c r="L63" s="31">
        <f t="shared" si="4"/>
        <v>132.57833333333329</v>
      </c>
    </row>
    <row r="64" spans="1:12" ht="15.6" x14ac:dyDescent="0.3">
      <c r="B64"/>
      <c r="C64" s="17"/>
      <c r="D64" s="19"/>
      <c r="E64" s="19"/>
      <c r="G64" s="26" t="s">
        <v>38</v>
      </c>
      <c r="H64" s="27">
        <f>SUM(H59:H63)</f>
        <v>15382.386583333333</v>
      </c>
      <c r="J64" s="92">
        <f t="shared" si="2"/>
        <v>1281.8655486111111</v>
      </c>
      <c r="K64" s="95">
        <f t="shared" si="3"/>
        <v>71.214752700617282</v>
      </c>
      <c r="L64" s="41">
        <f>SUM(L59:L63)</f>
        <v>1281.8655486111111</v>
      </c>
    </row>
    <row r="65" spans="2:8" ht="15" x14ac:dyDescent="0.25">
      <c r="B65"/>
      <c r="C65" s="17"/>
      <c r="D65" s="19"/>
      <c r="E65" s="19"/>
      <c r="F65" s="19"/>
      <c r="G65" s="17"/>
      <c r="H65" s="19"/>
    </row>
    <row r="66" spans="2:8" x14ac:dyDescent="0.25">
      <c r="B66"/>
    </row>
    <row r="67" spans="2:8" x14ac:dyDescent="0.25">
      <c r="B67"/>
    </row>
    <row r="68" spans="2:8" x14ac:dyDescent="0.25">
      <c r="B68"/>
    </row>
    <row r="69" spans="2:8" x14ac:dyDescent="0.25">
      <c r="B69"/>
    </row>
    <row r="70" spans="2:8" x14ac:dyDescent="0.25">
      <c r="B70"/>
    </row>
    <row r="71" spans="2:8" x14ac:dyDescent="0.25">
      <c r="B71"/>
    </row>
    <row r="72" spans="2:8" x14ac:dyDescent="0.25">
      <c r="B72"/>
    </row>
    <row r="73" spans="2:8" x14ac:dyDescent="0.25">
      <c r="B73"/>
    </row>
    <row r="74" spans="2:8" x14ac:dyDescent="0.25">
      <c r="B74"/>
    </row>
    <row r="75" spans="2:8" x14ac:dyDescent="0.25">
      <c r="B75"/>
    </row>
    <row r="76" spans="2:8" x14ac:dyDescent="0.25">
      <c r="B76"/>
    </row>
    <row r="77" spans="2:8" x14ac:dyDescent="0.25">
      <c r="B77"/>
    </row>
    <row r="78" spans="2:8" x14ac:dyDescent="0.25">
      <c r="B78"/>
    </row>
    <row r="79" spans="2:8" x14ac:dyDescent="0.25">
      <c r="B79"/>
    </row>
    <row r="80" spans="2:8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</sheetData>
  <printOptions horizontalCentered="1"/>
  <pageMargins left="0.17" right="0.25" top="1" bottom="0.55000000000000004" header="0.5" footer="0.7"/>
  <pageSetup scale="60" fitToHeight="2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BRD APP</vt:lpstr>
      <vt:lpstr>'2026 BRD APP'!Print_Titles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FOXMOOR LAKES HOA 1997 RESERVE FUNDING</dc:title>
  <dc:creator>Dennis Allen</dc:creator>
  <cp:lastModifiedBy>Dennis Allen</cp:lastModifiedBy>
  <cp:lastPrinted>2025-11-11T14:25:49Z</cp:lastPrinted>
  <dcterms:created xsi:type="dcterms:W3CDTF">1998-09-02T12:03:44Z</dcterms:created>
  <dcterms:modified xsi:type="dcterms:W3CDTF">2026-01-04T23:04:06Z</dcterms:modified>
</cp:coreProperties>
</file>